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PComp\Documents\A Firma\Marta Kowalczyk\"/>
    </mc:Choice>
  </mc:AlternateContent>
  <bookViews>
    <workbookView xWindow="360" yWindow="60" windowWidth="16275" windowHeight="4425" firstSheet="2" activeTab="4"/>
  </bookViews>
  <sheets>
    <sheet name="Wynagrodzenie 1 miesiąc" sheetId="4" r:id="rId1"/>
    <sheet name="Wynagrodzenie" sheetId="1" r:id="rId2"/>
    <sheet name="Wynagrodzenie chorobowe" sheetId="5" r:id="rId3"/>
    <sheet name="Symulator wynagrodzenia" sheetId="6" r:id="rId4"/>
    <sheet name="Wynagrodzenie sierpien 2015" sheetId="7" r:id="rId5"/>
  </sheets>
  <calcPr calcId="152511"/>
</workbook>
</file>

<file path=xl/calcChain.xml><?xml version="1.0" encoding="utf-8"?>
<calcChain xmlns="http://schemas.openxmlformats.org/spreadsheetml/2006/main">
  <c r="G5" i="7" l="1"/>
  <c r="G9" i="7" s="1"/>
  <c r="G11" i="7" s="1"/>
  <c r="C3" i="7" s="1"/>
  <c r="G4" i="7"/>
  <c r="C42" i="7" l="1"/>
  <c r="C41" i="7"/>
  <c r="C6" i="7"/>
  <c r="C7" i="7"/>
  <c r="C40" i="7"/>
  <c r="C8" i="7"/>
  <c r="C39" i="7"/>
  <c r="C38" i="7"/>
  <c r="E4" i="6"/>
  <c r="E13" i="6" s="1"/>
  <c r="B9" i="5"/>
  <c r="C9" i="7" l="1"/>
  <c r="C11" i="7"/>
  <c r="C44" i="7"/>
  <c r="C46" i="7" s="1"/>
  <c r="B19" i="6"/>
  <c r="B14" i="6"/>
  <c r="B16" i="6"/>
  <c r="B18" i="6"/>
  <c r="B20" i="6"/>
  <c r="B22" i="6"/>
  <c r="B13" i="6"/>
  <c r="B15" i="6"/>
  <c r="B17" i="6"/>
  <c r="B21" i="6"/>
  <c r="B12" i="6"/>
  <c r="C51" i="5"/>
  <c r="C50" i="5"/>
  <c r="C49" i="5"/>
  <c r="C48" i="5"/>
  <c r="C53" i="5" s="1"/>
  <c r="C55" i="5" s="1"/>
  <c r="C47" i="5"/>
  <c r="C8" i="5"/>
  <c r="C7" i="5"/>
  <c r="C6" i="5"/>
  <c r="G5" i="4"/>
  <c r="G9" i="4" s="1"/>
  <c r="G11" i="4" s="1"/>
  <c r="C3" i="4" s="1"/>
  <c r="G4" i="4"/>
  <c r="C39" i="1"/>
  <c r="C40" i="1"/>
  <c r="C41" i="1"/>
  <c r="C42" i="1"/>
  <c r="C38" i="1"/>
  <c r="C7" i="1"/>
  <c r="C8" i="1"/>
  <c r="C6" i="1"/>
  <c r="C26" i="7" l="1"/>
  <c r="C25" i="7"/>
  <c r="C13" i="7"/>
  <c r="C14" i="7" s="1"/>
  <c r="C17" i="7" s="1"/>
  <c r="C42" i="4"/>
  <c r="C41" i="4"/>
  <c r="C8" i="4"/>
  <c r="C39" i="4"/>
  <c r="C6" i="4"/>
  <c r="C9" i="4" s="1"/>
  <c r="C11" i="4" s="1"/>
  <c r="C9" i="1"/>
  <c r="C11" i="1" s="1"/>
  <c r="C13" i="1" s="1"/>
  <c r="C14" i="1" s="1"/>
  <c r="C17" i="1" s="1"/>
  <c r="C21" i="1" s="1"/>
  <c r="C9" i="5"/>
  <c r="C11" i="5" s="1"/>
  <c r="C7" i="4"/>
  <c r="C38" i="4"/>
  <c r="C40" i="4"/>
  <c r="C44" i="1"/>
  <c r="C46" i="1" s="1"/>
  <c r="C5" i="6" s="1"/>
  <c r="C6" i="6" s="1"/>
  <c r="C7" i="6" s="1"/>
  <c r="C28" i="7" l="1"/>
  <c r="C30" i="7" s="1"/>
  <c r="C32" i="7" s="1"/>
  <c r="C21" i="7"/>
  <c r="C44" i="4"/>
  <c r="C46" i="4" s="1"/>
  <c r="C4" i="6" s="1"/>
  <c r="C23" i="6" s="1"/>
  <c r="C25" i="1"/>
  <c r="C26" i="1"/>
  <c r="C13" i="5"/>
  <c r="C15" i="5" s="1"/>
  <c r="C22" i="5" s="1"/>
  <c r="B6" i="6"/>
  <c r="B7" i="6" s="1"/>
  <c r="B8" i="6" s="1"/>
  <c r="B9" i="6" s="1"/>
  <c r="B10" i="6" s="1"/>
  <c r="B11" i="6" s="1"/>
  <c r="C28" i="1"/>
  <c r="C30" i="1" s="1"/>
  <c r="C32" i="1" s="1"/>
  <c r="B5" i="6" s="1"/>
  <c r="C35" i="5"/>
  <c r="C34" i="5"/>
  <c r="C23" i="5"/>
  <c r="C26" i="5" s="1"/>
  <c r="C26" i="4"/>
  <c r="C25" i="4"/>
  <c r="C13" i="4"/>
  <c r="C14" i="4" s="1"/>
  <c r="C17" i="4" s="1"/>
  <c r="C30" i="5" l="1"/>
  <c r="C37" i="5"/>
  <c r="C39" i="5" s="1"/>
  <c r="C41" i="5" s="1"/>
  <c r="C21" i="4"/>
  <c r="C28" i="4"/>
  <c r="C30" i="4" s="1"/>
  <c r="C32" i="4" s="1"/>
  <c r="B4" i="6" s="1"/>
  <c r="B23" i="6" s="1"/>
  <c r="B25" i="6" s="1"/>
</calcChain>
</file>

<file path=xl/comments1.xml><?xml version="1.0" encoding="utf-8"?>
<comments xmlns="http://schemas.openxmlformats.org/spreadsheetml/2006/main">
  <authors>
    <author>Szkolenie</author>
  </authors>
  <commentList>
    <comment ref="I2" authorId="0" shapeId="0">
      <text>
        <r>
          <rPr>
            <sz val="9"/>
            <color indexed="81"/>
            <rFont val="Tahoma"/>
            <family val="2"/>
            <charset val="238"/>
          </rPr>
          <t>Obliczanie wynagrodzenia dla pracownika zatrudnionego na podstawie umowy o pracę (od kwietnia 2012 roku)
Wypłacane wynagrodzenie obciążane jest potrąceniami na składki ubezpieczeń społecznych, ubezpieczenia zdrowotnego oraz zaliczkami na podatek dochodowy osób fizycznych, według stawek obowiązujących w miesiącu wypłaty wynagrodzenia dla zatrudnionego. Dodatkowo pracodawca musi zapłacić część składek ZUS z własnych środków (nie odliczanych od kwoty brutto wynagrodzenia).
Poniższe wyliczenie ma zastosowanie do podstawowego sposobu wyliczenia płacy. Przyjęliśmy następujące założenia:
• pracownik pracuje u jednego pracodawcy
• pracownik pracuje w tej samej miejscowości
Obliczmy wynagrodzenie Pana Andrzeja, któremu zaoferowaliśmy 1500,00 zł brutto.
Zaczynamy od kwoty brutto wynagrodzenia (1500,00 zł). Najpierw odliczamy od kwoty brutto składki na ubezpieczenia społeczne płacone ze środków pracownika:
• emerytalne 9,76% x 1500,00 zł = 146,40 zł
• rentowe 1,5% x 1500,00 zł = 22,50 zł
• chorobowe 2,45% x 1500,00 zł = 36,75 zł
Od kwoty brutto odejmujemy wszystkie składki (w tym przypadku wynoszą 205,65 zł) i otrzymujemy wynagrodzenie zasadnicze – podstawę do wyliczania podatku (które w naszej sytuacji wynosi: 1500,00 zł – 205,65 zł = 1294,35 zł).
W kolejnym kroku rozpoczynamy naliczanie podatku – od wynagrodzenia zasadniczego odejmujemy koszty uzyskania przychodu: czyli 1294,35 zł – 111,25 zł = 1183,10 zł. Ta kwota to dochód – który do zaokrąglamy ją do pełnych złotych – czyli 1183,00 zł.
Od dochodu obliczamy zaliczkę na podatek dochodowy. W tym celu mnożymy dochód przez obowiązującą pracownika stawkę podatku od osób fizycznych (18% - założyliśmy, że nasz pracownik w momencie wypłaty nie przekracza jeszcze pierwszego progu podatkowego): 1183,00 zł x 18% = 212,94 zł. Od wyliczonej kwoty odejmujemy wysokość miesięcznej ulgi na podatek w wysokości 46,33 zł (nasza zaliczka zmniejszyła się do 166,61 zł). Ale aby policzyć, ile musimy zapłacić do US, najpierw trzeba wyliczyć składkę na ubezpieczenie zdrowotne, której część pomniejsza podatek do US.
Musimy więc wyliczyć w związku z tym dwie wielkości 9% wynagrodzenia zasadniczego i 7,75% wynagrodzenia zasadniczego. Pierwsza podlega wpłacie od ZUS, druga zmniejsza kwotę zaliczki na podatek do US – mamy więc:
1294,35 zł x 9,00% = 116,49 zł. – do ZUS
1294,35 zł x 7,75% = 100,31 zł.
Należna więc zaliczka podatkowa podlegająca wpłacie do US to:
212,94 zł (18% od dochodu) – 46,33 czyli miesięczna ulga – 100,31 zł (7,75% wynagrodzenia zasadniczego) = 66,30 zł  &gt; zaokrąglamy do pełnych złotych 66,00 zł.
Teraz już możemy policzyć wynagrodzenie netto (czyli popularne „na rękę”): od kwoty brutto odejmujemy sumę składek na ubezpieczenie emerytalne, rentowe, chorobowe, zdrowotne oraz zaliczkę na podatek dochodowy: 1500,00 zł – 205,65 zł – 116,49 zł – 66,00 zł = 1111,86 zł. Taką właśnie kwotę wypłacimy panu Andrzejowi – jest to kwota wynagrodzenia netto.
Nie jest to jednak całość kosztów wynagrodzenia jakie musimy ponieść. Na razie składkami „obciążyliśmy” wynagrodzenie pracownika. Teraz trzeba wyliczyć, jakie składki zapłaci pracodawca.
• składka na ubezpieczenie emerytalne w wysokości 9,76% (takiej samej jak pracownika) x 1500,00 zł = 146,40 zł
• składka na ubezpieczenie rentowe w wysokości 6,50% x 1500,00 zł = 97,50 zł (zmiana od 01.02.2012)
• składka na ubezpieczenie wypadkowe w wysokości 1,93% (stawka obowiązująca od 01.04.2012) (wysokość dla pracodawców zatrudniających do 9 pracowników) x 1500,00 zł = 28,95 zł
• składka na Fundusz Pracy 2,45% x 1500,00 zł = 36,75 zł
• składka na Fundusz Gwarantowanych Świadczeń Pracowniczych – tę składkę zapłaci tylko dla pracowników, którzy są zatrudnieni przy działalności gospodarczej (w wysokości 0,10 %). Na potrzeby opracowania zakładamy, że pan Andrzej nie jest takim pracownikiem, więc nasz pracodawca nie będzie jej odprowadzał.
Łączna wysokość składek, które musi zapłacić pracodawca wyniesie 309,60 zł. Po dodaniu tej kwoty do kwoty brutto otrzymujemy całkowity koszt wypłaty, który wyniesie 1809,60 zł. Ważne, aby o tym pamiętać tworząc budżety, czy aplikując o środki (jeśli np. planujemy je przeznaczyć na wynagrodzenia). Jeśli „zapomnimy” o składkach pracodawcy, może się okazać, że nie będziemy mieli z czego ich zapłacić.</t>
        </r>
      </text>
    </comment>
    <comment ref="A25" authorId="0" shapeId="0">
      <text>
        <r>
          <rPr>
            <b/>
            <sz val="9"/>
            <color indexed="81"/>
            <rFont val="Tahoma"/>
            <family val="2"/>
            <charset val="238"/>
          </rPr>
          <t>Szkolenie:</t>
        </r>
        <r>
          <rPr>
            <sz val="9"/>
            <color indexed="81"/>
            <rFont val="Tahoma"/>
            <family val="2"/>
            <charset val="238"/>
          </rPr>
          <t xml:space="preserve">
Podlega wpłacie do Zus</t>
        </r>
      </text>
    </comment>
    <comment ref="A26" authorId="0" shapeId="0">
      <text>
        <r>
          <rPr>
            <b/>
            <sz val="9"/>
            <color indexed="81"/>
            <rFont val="Tahoma"/>
            <family val="2"/>
            <charset val="238"/>
          </rPr>
          <t>Szkolenie:</t>
        </r>
        <r>
          <rPr>
            <sz val="9"/>
            <color indexed="81"/>
            <rFont val="Tahoma"/>
            <family val="2"/>
            <charset val="238"/>
          </rPr>
          <t xml:space="preserve">
Zmniejsza kwotę zaliczki na podatek do US</t>
        </r>
      </text>
    </comment>
  </commentList>
</comments>
</file>

<file path=xl/comments2.xml><?xml version="1.0" encoding="utf-8"?>
<comments xmlns="http://schemas.openxmlformats.org/spreadsheetml/2006/main">
  <authors>
    <author>Szkolenie</author>
  </authors>
  <commentList>
    <comment ref="I2" authorId="0" shapeId="0">
      <text>
        <r>
          <rPr>
            <sz val="9"/>
            <color indexed="81"/>
            <rFont val="Tahoma"/>
            <family val="2"/>
            <charset val="238"/>
          </rPr>
          <t>Obliczanie wynagrodzenia dla pracownika zatrudnionego na podstawie umowy o pracę (od kwietnia 2012 roku)
Wypłacane wynagrodzenie obciążane jest potrąceniami na składki ubezpieczeń społecznych, ubezpieczenia zdrowotnego oraz zaliczkami na podatek dochodowy osób fizycznych, według stawek obowiązujących w miesiącu wypłaty wynagrodzenia dla zatrudnionego. Dodatkowo pracodawca musi zapłacić część składek ZUS z własnych środków (nie odliczanych od kwoty brutto wynagrodzenia).
Poniższe wyliczenie ma zastosowanie do podstawowego sposobu wyliczenia płacy. Przyjęliśmy następujące założenia:
• pracownik pracuje u jednego pracodawcy
• pracownik pracuje w tej samej miejscowości
Obliczmy wynagrodzenie Pana Andrzeja, któremu zaoferowaliśmy 1500,00 zł brutto.
Zaczynamy od kwoty brutto wynagrodzenia (1500,00 zł). Najpierw odliczamy od kwoty brutto składki na ubezpieczenia społeczne płacone ze środków pracownika:
• emerytalne 9,76% x 1500,00 zł = 146,40 zł
• rentowe 1,5% x 1500,00 zł = 22,50 zł
• chorobowe 2,45% x 1500,00 zł = 36,75 zł
Od kwoty brutto odejmujemy wszystkie składki (w tym przypadku wynoszą 205,65 zł) i otrzymujemy wynagrodzenie zasadnicze – podstawę do wyliczania podatku (które w naszej sytuacji wynosi: 1500,00 zł – 205,65 zł = 1294,35 zł).
W kolejnym kroku rozpoczynamy naliczanie podatku – od wynagrodzenia zasadniczego odejmujemy koszty uzyskania przychodu: czyli 1294,35 zł – 111,25 zł = 1183,10 zł. Ta kwota to dochód – który do zaokrąglamy ją do pełnych złotych – czyli 1183,00 zł.
Od dochodu obliczamy zaliczkę na podatek dochodowy. W tym celu mnożymy dochód przez obowiązującą pracownika stawkę podatku od osób fizycznych (18% - założyliśmy, że nasz pracownik w momencie wypłaty nie przekracza jeszcze pierwszego progu podatkowego): 1183,00 zł x 18% = 212,94 zł. Od wyliczonej kwoty odejmujemy wysokość miesięcznej ulgi na podatek w wysokości 46,33 zł (nasza zaliczka zmniejszyła się do 166,61 zł). Ale aby policzyć, ile musimy zapłacić do US, najpierw trzeba wyliczyć składkę na ubezpieczenie zdrowotne, której część pomniejsza podatek do US.
Musimy więc wyliczyć w związku z tym dwie wielkości 9% wynagrodzenia zasadniczego i 7,75% wynagrodzenia zasadniczego. Pierwsza podlega wpłacie od ZUS, druga zmniejsza kwotę zaliczki na podatek do US – mamy więc:
1294,35 zł x 9,00% = 116,49 zł. – do ZUS
1294,35 zł x 7,75% = 100,31 zł.
Należna więc zaliczka podatkowa podlegająca wpłacie do US to:
212,94 zł (18% od dochodu) – 46,33 czyli miesięczna ulga – 100,31 zł (7,75% wynagrodzenia zasadniczego) = 66,30 zł  &gt; zaokrąglamy do pełnych złotych 66,00 zł.
Teraz już możemy policzyć wynagrodzenie netto (czyli popularne „na rękę”): od kwoty brutto odejmujemy sumę składek na ubezpieczenie emerytalne, rentowe, chorobowe, zdrowotne oraz zaliczkę na podatek dochodowy: 1500,00 zł – 205,65 zł – 116,49 zł – 66,00 zł = 1111,86 zł. Taką właśnie kwotę wypłacimy panu Andrzejowi – jest to kwota wynagrodzenia netto.
Nie jest to jednak całość kosztów wynagrodzenia jakie musimy ponieść. Na razie składkami „obciążyliśmy” wynagrodzenie pracownika. Teraz trzeba wyliczyć, jakie składki zapłaci pracodawca.
• składka na ubezpieczenie emerytalne w wysokości 9,76% (takiej samej jak pracownika) x 1500,00 zł = 146,40 zł
• składka na ubezpieczenie rentowe w wysokości 6,50% x 1500,00 zł = 97,50 zł (zmiana od 01.02.2012)
• składka na ubezpieczenie wypadkowe w wysokości 1,93% (stawka obowiązująca od 01.04.2012) (wysokość dla pracodawców zatrudniających do 9 pracowników) x 1500,00 zł = 28,95 zł
• składka na Fundusz Pracy 2,45% x 1500,00 zł = 36,75 zł
• składka na Fundusz Gwarantowanych Świadczeń Pracowniczych – tę składkę zapłaci tylko dla pracowników, którzy są zatrudnieni przy działalności gospodarczej (w wysokości 0,10 %). Na potrzeby opracowania zakładamy, że pan Andrzej nie jest takim pracownikiem, więc nasz pracodawca nie będzie jej odprowadzał.
Łączna wysokość składek, które musi zapłacić pracodawca wyniesie 309,60 zł. Po dodaniu tej kwoty do kwoty brutto otrzymujemy całkowity koszt wypłaty, który wyniesie 1809,60 zł. Ważne, aby o tym pamiętać tworząc budżety, czy aplikując o środki (jeśli np. planujemy je przeznaczyć na wynagrodzenia). Jeśli „zapomnimy” o składkach pracodawcy, może się okazać, że nie będziemy mieli z czego ich zapłacić.</t>
        </r>
      </text>
    </comment>
    <comment ref="A25" authorId="0" shapeId="0">
      <text>
        <r>
          <rPr>
            <b/>
            <sz val="9"/>
            <color indexed="81"/>
            <rFont val="Tahoma"/>
            <family val="2"/>
            <charset val="238"/>
          </rPr>
          <t>Szkolenie:</t>
        </r>
        <r>
          <rPr>
            <sz val="9"/>
            <color indexed="81"/>
            <rFont val="Tahoma"/>
            <family val="2"/>
            <charset val="238"/>
          </rPr>
          <t xml:space="preserve">
Podlega wpłacie do Zus</t>
        </r>
      </text>
    </comment>
    <comment ref="A26" authorId="0" shapeId="0">
      <text>
        <r>
          <rPr>
            <b/>
            <sz val="9"/>
            <color indexed="81"/>
            <rFont val="Tahoma"/>
            <family val="2"/>
            <charset val="238"/>
          </rPr>
          <t>Szkolenie:</t>
        </r>
        <r>
          <rPr>
            <sz val="9"/>
            <color indexed="81"/>
            <rFont val="Tahoma"/>
            <family val="2"/>
            <charset val="238"/>
          </rPr>
          <t xml:space="preserve">
Zmniejsza kwotę zaliczki na podatek do US</t>
        </r>
      </text>
    </comment>
  </commentList>
</comments>
</file>

<file path=xl/comments3.xml><?xml version="1.0" encoding="utf-8"?>
<comments xmlns="http://schemas.openxmlformats.org/spreadsheetml/2006/main">
  <authors>
    <author>Szkolenie</author>
  </authors>
  <commentList>
    <comment ref="G3" authorId="0" shapeId="0">
      <text>
        <r>
          <rPr>
            <b/>
            <sz val="9"/>
            <color indexed="81"/>
            <rFont val="Tahoma"/>
            <family val="2"/>
            <charset val="238"/>
          </rPr>
          <t>Szkolenie:</t>
        </r>
        <r>
          <rPr>
            <sz val="9"/>
            <color indexed="81"/>
            <rFont val="Tahoma"/>
            <family val="2"/>
            <charset val="238"/>
          </rPr>
          <t xml:space="preserve">
pomoc w obliczeniu wynagrodzenia chorobowego pracownicy:•zatrudniona od: 02.04.2013 na czas nieokreślony
•1600 zł brutto
•zwolnienie od: 06.05.- 11.05.2013 powód ciąża (najprawdopodobniej na zwolnieniu będzie dalej ale na obecną chwilę przyniosła zwolnienie na 6 dni)
1600-(1600:30x6)=1280 zł brutto za pracę
1600-13,71%:30=46,02x6=276,12 zł brutto za chorobę
Zwolnienie ciążowe naliczasz jak normalne zwolnienie tylko z tą różnicą, że płatne 100%
 Jeżeli jest to wynagrodzenie za chorobę finansowane przez pracodawcę to potrącasz zdrowotną i podatek, jeżeli zasiłek chorobowy to tylko podatek, od pozostałej płacy za pracę wszystkie składki 
</t>
        </r>
      </text>
    </comment>
    <comment ref="G4" authorId="0" shapeId="0">
      <text>
        <r>
          <rPr>
            <b/>
            <sz val="9"/>
            <color indexed="81"/>
            <rFont val="Tahoma"/>
            <family val="2"/>
            <charset val="238"/>
          </rPr>
          <t>Szkolenie:</t>
        </r>
        <r>
          <rPr>
            <sz val="9"/>
            <color indexed="81"/>
            <rFont val="Tahoma"/>
            <family val="2"/>
            <charset val="238"/>
          </rPr>
          <t xml:space="preserve">
- Jak obliczyć chorobowe w przypadku kobiety w ciąży? Czy należy wziąć pod uwagę to, że kilka miesięcy temu była zmiana stanowiska i podwyżka? Proszę również o informacje, jakie składki z dochodu brutto są doliczane do chorobowego, a jakie nie? Jak obliczyć zasiłek z kwoty brutto?
- Podstawę wymiaru zasiłku chorobowego stanowi przeciętne miesięczne wynagrodzenie wypłacone pracownikowi za okres 12 miesięcy kalendarzowych poprzedzających miesiąc, w którym powstała niezdolność do pracy.
Podstawa wymiaru może być ustalana z okresu krótszego, jeżeli niezdolność do pracy powstała przed upływem 12 miesięcy kalendarzowych zatrudnienia.
Wówczas podstawę wymiaru zasiłku chorobowego ustala się przyjmując przeciętne miesięczne wynagrodzenie za pełne miesiące kalendarzowe tego zatrudnienia.
Miesiąc, w którym pracownik został zatrudniony od pierwszego roboczego dnia miesiąca, traktuje się jako pełny kalendarzowy miesiąc zatrudnienia i wynagrodzenie za ten miesiąc przyjmuje się do ustalenia podstawy wymiaru zasiłku.
Przy ustalaniu podstawy wymiaru zasiłku chorobowego uwzględnia się przeciętne miesięczne wynagrodzenie wypłacone pracownikowi za okres 12 miesięcy kalendarzowych, nawet jeżeli w tych okresach nastąpiła zmiana wysokości wynagrodzenia na skutek zmiany stanowiska pracy lub zmiany warunków wynagradzania ustalonych w umowie o pracę lub w innym akcie nawiązującym stosunek pracy.
Za wynagrodzenie uwzględniane w podstawie wymiaru zasiłku chorobowego uważa się przychód pracownika, stanowiący podstawę wymiaru składek na ubezpieczenie chorobowe, po odliczeniu potrąconych przez pracodawcę składek na ubezpieczenie emerytalne, rentowe oraz na ubezpieczenie chorobowe, finansowanych ze środków pracownika.
Podstawa wymiaru zasiłku chorobowego z tytułu pracy w pełnym wymiarze czasu pracy wraz ze składnikami, do których pracownik zachowuje prawo w okresie pobierania zasiłku, nie może być niższa od kwoty minimalnego wynagrodzenia pracowników, po pomniejszeniu o kwotę odpowiadającą stopie procentowej składek na ubezpieczenia społeczne w części finansowanej ze środków pracownika.
Wysokość zasiłku chorobowego wynosi 100 proc. podstawy wymiaru, jeżeli niezdolność do pracy przypada w okresie ciąży.
Przy ustalaniu podstawy wymiaru zasiłku chorobowego nie uwzględnia się składników wynagrodzenia, które zgodnie z obowiązującymi u pracodawcy przepisami płacowymi albo umowami o pracę (u pracodawców nie mających obowiązku tworzenia regulaminów wynagradzania), przysługują za okres pobierania zasiłku.
W razie braku postanowień o zachowywaniu prawa do składnika wynagrodzenia za okres pobierania zasiłku należy uznać, że składnik wynagrodzenia nie przysługuje za okres pobierania zasiłku i powinien być przyjęty do ustalenia podstawy wymiaru.
Jeżeli jednak, mimo braku odpowiednich postanowień w przepisach płacowych lub umowach o pracę, pracodawca udokumentuje, że składnik wynagrodzenia jest pracownikowi wypłacany za okres pobierania zasiłku, składnika tego nie uwzględnia się w podstawie wymiaru zasiłku.
Poniżej przedstawiam sposób wyliczenie zasiłku chorobowego:
- przeciętne miesięczne wynagrodzenie wynosi np. 1.126,00 zł, po odliczeniu 13,71 proc. tej kwoty wynosi 971,63 zł,
- wynagrodzenie w kwocie 971,63 zł dzielimy przez 30 dni i ustalamy stawkę dzienną zasiłku,
-stawkę dzienną mnożymy przez ilość dni zwolnienia lekarskiego; uzyskana kwota stanowi wysokość brutto zasiłku chorobowego,
- z kwoty zasiłku potrącamy podatek dochodowego w wysokości 19 proc.
</t>
        </r>
      </text>
    </comment>
    <comment ref="G5" authorId="0" shapeId="0">
      <text>
        <r>
          <rPr>
            <b/>
            <sz val="9"/>
            <color indexed="81"/>
            <rFont val="Tahoma"/>
            <family val="2"/>
            <charset val="238"/>
          </rPr>
          <t>Szkolenie:</t>
        </r>
        <r>
          <rPr>
            <sz val="9"/>
            <color indexed="81"/>
            <rFont val="Tahoma"/>
            <family val="2"/>
            <charset val="238"/>
          </rPr>
          <t xml:space="preserve">
Zgodnie z powyższym podstawę świadczenia chorobowego stanowić będzie wynagrodzenie uzyskane przez Panią w sierpniu br. W przypadku, gdy kwota ta wynosi 2200 zł, świadczenie chorobowe będzie kształtowało się w następujący sposób: 
- podstawa wymiaru wynagrodzenia po odliczeniu składek na ubezpieczenia emerytalne, rentowe i chorobowe finansowane ze środków pracownika (13,71%) wynosi 1898,38 zł, co wynika z następującego obliczenia: 
 2200 zł - 13,71% = 1898,38 zł 
Jeśli niezdolność do pracy przypada w okresie ciąży to miesięczna wysokość zasiłku chorobowego wynosi 100% podstawy wymiaru (art. 11. ust. 2 pkt. 1 ustawy zasiłkowej), zaś wysokość zasiłku za 1 dzień niezdolności do pracy wynosi 1/30 tej kwoty (art. 11. ust. 2 pkt. 5 ustawy zasiłkowej). Zatem zasiłek chorobowy za 1 dzień niezdolności do pracy wynosić będzie: 
 1898,38 zł: 30 dni = 63,28 zł 
Nadmieniam, że za pierwsze 33 dni zwolnienia lekarskiego w ciągu roku (14 w przypadku osób powyżej 50 roku życia) wynagrodzenie za czas niezdolności do pracy wypłaca pracodawca (art. 92 k.p.), po tym czasie pracownikowi przysługuje zasiłek chorobowy, który jest finansowany ze środków ZUS i wypłacany przez pracodawcę, jeśli jest on uprawniony do wypłaty świadczeń lub przez ZUS (art. 61 ust. 1 ustawy zasiłkowej). 
 W przypadku, gdy za czas choroby wypłacane jest wynagrodzenie za czas niezdolności do pracy, od świadczenia tego płatnik odprowadza zaliczkę na podatek dochodowy i składkę na ubezpieczenie zdrowotne, zaś w przypadku wypłaty zasiłku chorobowego z zasiłku potrącana jest tylko zaliczka na podatek dochodowy (art. 81 ust. 5 ustawy z 27 sierpnia 2004 r. o świadczeniach opieki zdrowotnej finansowanych ze środków publicznych - Dziennik Ustaw nr 164 z 2008 poz. 1027 z późn. zm.).
</t>
        </r>
      </text>
    </comment>
    <comment ref="A34" authorId="0" shapeId="0">
      <text>
        <r>
          <rPr>
            <b/>
            <sz val="9"/>
            <color indexed="81"/>
            <rFont val="Tahoma"/>
            <family val="2"/>
            <charset val="238"/>
          </rPr>
          <t>Szkolenie:</t>
        </r>
        <r>
          <rPr>
            <sz val="9"/>
            <color indexed="81"/>
            <rFont val="Tahoma"/>
            <family val="2"/>
            <charset val="238"/>
          </rPr>
          <t xml:space="preserve">
Podlega wpłacie do Zus</t>
        </r>
      </text>
    </comment>
    <comment ref="A35" authorId="0" shapeId="0">
      <text>
        <r>
          <rPr>
            <b/>
            <sz val="9"/>
            <color indexed="81"/>
            <rFont val="Tahoma"/>
            <family val="2"/>
            <charset val="238"/>
          </rPr>
          <t>Szkolenie:</t>
        </r>
        <r>
          <rPr>
            <sz val="9"/>
            <color indexed="81"/>
            <rFont val="Tahoma"/>
            <family val="2"/>
            <charset val="238"/>
          </rPr>
          <t xml:space="preserve">
Zmniejsza kwotę zaliczki na podatek do US</t>
        </r>
      </text>
    </comment>
  </commentList>
</comments>
</file>

<file path=xl/comments4.xml><?xml version="1.0" encoding="utf-8"?>
<comments xmlns="http://schemas.openxmlformats.org/spreadsheetml/2006/main">
  <authors>
    <author>Szkolenie</author>
  </authors>
  <commentList>
    <comment ref="I2" authorId="0" shapeId="0">
      <text>
        <r>
          <rPr>
            <sz val="9"/>
            <color indexed="81"/>
            <rFont val="Tahoma"/>
            <family val="2"/>
            <charset val="238"/>
          </rPr>
          <t>Obliczanie wynagrodzenia dla pracownika zatrudnionego na podstawie umowy o pracę (od kwietnia 2012 roku)
Wypłacane wynagrodzenie obciążane jest potrąceniami na składki ubezpieczeń społecznych, ubezpieczenia zdrowotnego oraz zaliczkami na podatek dochodowy osób fizycznych, według stawek obowiązujących w miesiącu wypłaty wynagrodzenia dla zatrudnionego. Dodatkowo pracodawca musi zapłacić część składek ZUS z własnych środków (nie odliczanych od kwoty brutto wynagrodzenia).
Poniższe wyliczenie ma zastosowanie do podstawowego sposobu wyliczenia płacy. Przyjęliśmy następujące założenia:
• pracownik pracuje u jednego pracodawcy
• pracownik pracuje w tej samej miejscowości
Obliczmy wynagrodzenie Pana Andrzeja, któremu zaoferowaliśmy 1500,00 zł brutto.
Zaczynamy od kwoty brutto wynagrodzenia (1500,00 zł). Najpierw odliczamy od kwoty brutto składki na ubezpieczenia społeczne płacone ze środków pracownika:
• emerytalne 9,76% x 1500,00 zł = 146,40 zł
• rentowe 1,5% x 1500,00 zł = 22,50 zł
• chorobowe 2,45% x 1500,00 zł = 36,75 zł
Od kwoty brutto odejmujemy wszystkie składki (w tym przypadku wynoszą 205,65 zł) i otrzymujemy wynagrodzenie zasadnicze – podstawę do wyliczania podatku (które w naszej sytuacji wynosi: 1500,00 zł – 205,65 zł = 1294,35 zł).
W kolejnym kroku rozpoczynamy naliczanie podatku – od wynagrodzenia zasadniczego odejmujemy koszty uzyskania przychodu: czyli 1294,35 zł – 111,25 zł = 1183,10 zł. Ta kwota to dochód – który do zaokrąglamy ją do pełnych złotych – czyli 1183,00 zł.
Od dochodu obliczamy zaliczkę na podatek dochodowy. W tym celu mnożymy dochód przez obowiązującą pracownika stawkę podatku od osób fizycznych (18% - założyliśmy, że nasz pracownik w momencie wypłaty nie przekracza jeszcze pierwszego progu podatkowego): 1183,00 zł x 18% = 212,94 zł. Od wyliczonej kwoty odejmujemy wysokość miesięcznej ulgi na podatek w wysokości 46,33 zł (nasza zaliczka zmniejszyła się do 166,61 zł). Ale aby policzyć, ile musimy zapłacić do US, najpierw trzeba wyliczyć składkę na ubezpieczenie zdrowotne, której część pomniejsza podatek do US.
Musimy więc wyliczyć w związku z tym dwie wielkości 9% wynagrodzenia zasadniczego i 7,75% wynagrodzenia zasadniczego. Pierwsza podlega wpłacie od ZUS, druga zmniejsza kwotę zaliczki na podatek do US – mamy więc:
1294,35 zł x 9,00% = 116,49 zł. – do ZUS
1294,35 zł x 7,75% = 100,31 zł.
Należna więc zaliczka podatkowa podlegająca wpłacie do US to:
212,94 zł (18% od dochodu) – 46,33 czyli miesięczna ulga – 100,31 zł (7,75% wynagrodzenia zasadniczego) = 66,30 zł  &gt; zaokrąglamy do pełnych złotych 66,00 zł.
Teraz już możemy policzyć wynagrodzenie netto (czyli popularne „na rękę”): od kwoty brutto odejmujemy sumę składek na ubezpieczenie emerytalne, rentowe, chorobowe, zdrowotne oraz zaliczkę na podatek dochodowy: 1500,00 zł – 205,65 zł – 116,49 zł – 66,00 zł = 1111,86 zł. Taką właśnie kwotę wypłacimy panu Andrzejowi – jest to kwota wynagrodzenia netto.
Nie jest to jednak całość kosztów wynagrodzenia jakie musimy ponieść. Na razie składkami „obciążyliśmy” wynagrodzenie pracownika. Teraz trzeba wyliczyć, jakie składki zapłaci pracodawca.
• składka na ubezpieczenie emerytalne w wysokości 9,76% (takiej samej jak pracownika) x 1500,00 zł = 146,40 zł
• składka na ubezpieczenie rentowe w wysokości 6,50% x 1500,00 zł = 97,50 zł (zmiana od 01.02.2012)
• składka na ubezpieczenie wypadkowe w wysokości 1,93% (stawka obowiązująca od 01.04.2012) (wysokość dla pracodawców zatrudniających do 9 pracowników) x 1500,00 zł = 28,95 zł
• składka na Fundusz Pracy 2,45% x 1500,00 zł = 36,75 zł
• składka na Fundusz Gwarantowanych Świadczeń Pracowniczych – tę składkę zapłaci tylko dla pracowników, którzy są zatrudnieni przy działalności gospodarczej (w wysokości 0,10 %). Na potrzeby opracowania zakładamy, że pan Andrzej nie jest takim pracownikiem, więc nasz pracodawca nie będzie jej odprowadzał.
Łączna wysokość składek, które musi zapłacić pracodawca wyniesie 309,60 zł. Po dodaniu tej kwoty do kwoty brutto otrzymujemy całkowity koszt wypłaty, który wyniesie 1809,60 zł. Ważne, aby o tym pamiętać tworząc budżety, czy aplikując o środki (jeśli np. planujemy je przeznaczyć na wynagrodzenia). Jeśli „zapomnimy” o składkach pracodawcy, może się okazać, że nie będziemy mieli z czego ich zapłacić.</t>
        </r>
      </text>
    </comment>
    <comment ref="A25" authorId="0" shapeId="0">
      <text>
        <r>
          <rPr>
            <b/>
            <sz val="9"/>
            <color indexed="81"/>
            <rFont val="Tahoma"/>
            <family val="2"/>
            <charset val="238"/>
          </rPr>
          <t>Szkolenie:</t>
        </r>
        <r>
          <rPr>
            <sz val="9"/>
            <color indexed="81"/>
            <rFont val="Tahoma"/>
            <family val="2"/>
            <charset val="238"/>
          </rPr>
          <t xml:space="preserve">
Podlega wpłacie do Zus</t>
        </r>
      </text>
    </comment>
    <comment ref="A26" authorId="0" shapeId="0">
      <text>
        <r>
          <rPr>
            <b/>
            <sz val="9"/>
            <color indexed="81"/>
            <rFont val="Tahoma"/>
            <family val="2"/>
            <charset val="238"/>
          </rPr>
          <t>Szkolenie:</t>
        </r>
        <r>
          <rPr>
            <sz val="9"/>
            <color indexed="81"/>
            <rFont val="Tahoma"/>
            <family val="2"/>
            <charset val="238"/>
          </rPr>
          <t xml:space="preserve">
Zmniejsza kwotę zaliczki na podatek do US</t>
        </r>
      </text>
    </comment>
  </commentList>
</comments>
</file>

<file path=xl/sharedStrings.xml><?xml version="1.0" encoding="utf-8"?>
<sst xmlns="http://schemas.openxmlformats.org/spreadsheetml/2006/main" count="146" uniqueCount="49">
  <si>
    <t>zus</t>
  </si>
  <si>
    <t>Wynagrodzenie brutto</t>
  </si>
  <si>
    <t>Koszty uzyskania przychodu</t>
  </si>
  <si>
    <t>Dochód</t>
  </si>
  <si>
    <t>Dochód zaokrąglony</t>
  </si>
  <si>
    <t>Zaliczka na podatek dochodowy</t>
  </si>
  <si>
    <t>I próg podatkowy 18%</t>
  </si>
  <si>
    <t>ulga na podatek dochodowy</t>
  </si>
  <si>
    <t>Zaliczka na podatek dochodowy pomniejszona o ulgę</t>
  </si>
  <si>
    <t>9% wynagrodzenia zasadniczego</t>
  </si>
  <si>
    <t>7,75 wynagrodzenia zasadniczego</t>
  </si>
  <si>
    <t>Należna zaliczka podatkowa podlegająca wpłacie do US</t>
  </si>
  <si>
    <t>Zaokrąglone do pełenych złotych</t>
  </si>
  <si>
    <t>Wynagrodzenie netto - na rękę</t>
  </si>
  <si>
    <t>Koszty pracodawcy</t>
  </si>
  <si>
    <t>ubezpieczenie emerytalne 9,76%</t>
  </si>
  <si>
    <t>Składki na:</t>
  </si>
  <si>
    <t>ubezpieczenie rentowe 6,5%</t>
  </si>
  <si>
    <t>ubezpieczenie wypadkowe 1,93</t>
  </si>
  <si>
    <t>Fundusz Pracy 2,45%</t>
  </si>
  <si>
    <t>Fundusz Gwarantowanych świadczeń Pracowniczych 0,10%</t>
  </si>
  <si>
    <t>Łączna wysokość składek Pracodawcy</t>
  </si>
  <si>
    <t>Całkowity koszt wypłaty</t>
  </si>
  <si>
    <t>Kalkulator wynagrodzenia</t>
  </si>
  <si>
    <t>Razem ubezpieczenie pracownika</t>
  </si>
  <si>
    <t>emerytalne 9,76%</t>
  </si>
  <si>
    <t>rentowe 1,5%</t>
  </si>
  <si>
    <t>chorobowe 2,45%</t>
  </si>
  <si>
    <t>Wynagrodzenie zasadnicze  (wynagrodzenie brutto minus składki na ubezpieczenie)</t>
  </si>
  <si>
    <t>Do urzędu skarbowego należy zapłacić (ubezpieczenie zdrowotne pomniejsza podatek)</t>
  </si>
  <si>
    <t>Data zatrudnienia</t>
  </si>
  <si>
    <t>Dni roboczych w misiącu</t>
  </si>
  <si>
    <t>Dni roboczych przepracowanych</t>
  </si>
  <si>
    <t>Wynagrodzenie brutto za cały miesiąc</t>
  </si>
  <si>
    <t>Wynagrodzenie proporcionalne do przepracowanych dni</t>
  </si>
  <si>
    <t>Zaokrąglone wynagrodzenie proporcionalne do przepracowanych dni</t>
  </si>
  <si>
    <t>Zatem zasiłek chorobowy za 1 dzień niezdolności do pracy wynosić będzie:</t>
  </si>
  <si>
    <t>Czas wypłacania zasiłku przez Pracodawcę 33 dni.</t>
  </si>
  <si>
    <t>&lt;---- Także to kwota na rękę</t>
  </si>
  <si>
    <t>Miesiąc</t>
  </si>
  <si>
    <t>Wypłata</t>
  </si>
  <si>
    <t>26 tygodni urlopu macieżyńskiego</t>
  </si>
  <si>
    <t>26 tygodni urlop rodzicielski</t>
  </si>
  <si>
    <t>zasiłek macieżyński 80% na rok</t>
  </si>
  <si>
    <t>Wynagrodzenie</t>
  </si>
  <si>
    <t>SUMA</t>
  </si>
  <si>
    <t>Koszty poniesione</t>
  </si>
  <si>
    <t>Do wypłaty</t>
  </si>
  <si>
    <t>Zwolnienie od 1 marca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</si>
</sst>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0\ &quot;zł&quot;;[Red]\-#,##0\ &quot;zł&quot;"/>
    <numFmt numFmtId="8" formatCode="#,##0.00\ &quot;zł&quot;;[Red]\-#,##0.00\ &quot;zł&quot;"/>
    <numFmt numFmtId="44" formatCode="_-* #,##0.00\ &quot;zł&quot;_-;\-* #,##0.00\ &quot;zł&quot;_-;_-* &quot;-&quot;??\ &quot;zł&quot;_-;_-@_-"/>
    <numFmt numFmtId="164" formatCode="mmmm\ yyyy"/>
  </numFmts>
  <fonts count="6"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9"/>
      <color indexed="81"/>
      <name val="Tahoma"/>
      <family val="2"/>
      <charset val="238"/>
    </font>
    <font>
      <b/>
      <sz val="9"/>
      <color indexed="81"/>
      <name val="Tahoma"/>
      <family val="2"/>
      <charset val="238"/>
    </font>
    <font>
      <b/>
      <sz val="20"/>
      <color theme="1"/>
      <name val="Calibri"/>
      <family val="2"/>
      <charset val="238"/>
      <scheme val="minor"/>
    </font>
  </fonts>
  <fills count="5">
    <fill>
      <patternFill patternType="none"/>
    </fill>
    <fill>
      <patternFill patternType="gray125"/>
    </fill>
    <fill>
      <patternFill patternType="solid">
        <fgColor rgb="FF92D050"/>
        <bgColor indexed="64"/>
      </patternFill>
    </fill>
    <fill>
      <patternFill patternType="solid">
        <fgColor rgb="FFFFC000"/>
        <bgColor indexed="64"/>
      </patternFill>
    </fill>
    <fill>
      <patternFill patternType="solid">
        <fgColor rgb="FFFF0000"/>
        <bgColor indexed="64"/>
      </patternFill>
    </fill>
  </fills>
  <borders count="2">
    <border>
      <left/>
      <right/>
      <top/>
      <bottom/>
      <diagonal/>
    </border>
    <border>
      <left/>
      <right/>
      <top style="thin">
        <color indexed="64"/>
      </top>
      <bottom style="double">
        <color indexed="64"/>
      </bottom>
      <diagonal/>
    </border>
  </borders>
  <cellStyleXfs count="2">
    <xf numFmtId="0" fontId="0" fillId="0" borderId="0"/>
    <xf numFmtId="44" fontId="1" fillId="0" borderId="0" applyFont="0" applyFill="0" applyBorder="0" applyAlignment="0" applyProtection="0"/>
  </cellStyleXfs>
  <cellXfs count="27">
    <xf numFmtId="0" fontId="0" fillId="0" borderId="0" xfId="0"/>
    <xf numFmtId="10" fontId="0" fillId="0" borderId="0" xfId="0" applyNumberFormat="1"/>
    <xf numFmtId="8" fontId="0" fillId="0" borderId="0" xfId="0" applyNumberFormat="1"/>
    <xf numFmtId="9" fontId="0" fillId="0" borderId="0" xfId="0" applyNumberFormat="1"/>
    <xf numFmtId="0" fontId="2" fillId="0" borderId="0" xfId="0" applyFont="1"/>
    <xf numFmtId="8" fontId="2" fillId="0" borderId="0" xfId="0" applyNumberFormat="1" applyFont="1"/>
    <xf numFmtId="0" fontId="0" fillId="0" borderId="0" xfId="0" applyAlignment="1">
      <alignment wrapText="1"/>
    </xf>
    <xf numFmtId="44" fontId="0" fillId="0" borderId="0" xfId="1" applyFont="1"/>
    <xf numFmtId="8" fontId="2" fillId="0" borderId="0" xfId="0" applyNumberFormat="1" applyFont="1" applyAlignment="1">
      <alignment horizontal="right" vertical="center"/>
    </xf>
    <xf numFmtId="0" fontId="0" fillId="0" borderId="0" xfId="0" applyFont="1" applyAlignment="1">
      <alignment wrapText="1"/>
    </xf>
    <xf numFmtId="0" fontId="0" fillId="3" borderId="0" xfId="0" applyFill="1"/>
    <xf numFmtId="8" fontId="2" fillId="3" borderId="0" xfId="0" applyNumberFormat="1" applyFont="1" applyFill="1"/>
    <xf numFmtId="0" fontId="2" fillId="3" borderId="0" xfId="0" applyFont="1" applyFill="1"/>
    <xf numFmtId="6" fontId="2" fillId="3" borderId="0" xfId="0" applyNumberFormat="1" applyFont="1" applyFill="1"/>
    <xf numFmtId="14" fontId="0" fillId="0" borderId="0" xfId="0" applyNumberFormat="1"/>
    <xf numFmtId="0" fontId="0" fillId="3" borderId="0" xfId="0" applyFill="1" applyAlignment="1">
      <alignment wrapText="1"/>
    </xf>
    <xf numFmtId="44" fontId="2" fillId="3" borderId="0" xfId="1" applyFont="1" applyFill="1"/>
    <xf numFmtId="14" fontId="0" fillId="3" borderId="0" xfId="0" applyNumberFormat="1" applyFill="1"/>
    <xf numFmtId="44" fontId="2" fillId="3" borderId="0" xfId="0" applyNumberFormat="1" applyFont="1" applyFill="1"/>
    <xf numFmtId="8" fontId="2" fillId="3" borderId="0" xfId="0" applyNumberFormat="1" applyFont="1" applyFill="1" applyAlignment="1">
      <alignment horizontal="right" vertical="center"/>
    </xf>
    <xf numFmtId="0" fontId="0" fillId="4" borderId="0" xfId="0" applyFill="1" applyAlignment="1">
      <alignment horizontal="center" vertical="center"/>
    </xf>
    <xf numFmtId="164" fontId="0" fillId="0" borderId="0" xfId="0" applyNumberFormat="1"/>
    <xf numFmtId="6" fontId="0" fillId="0" borderId="0" xfId="0" applyNumberFormat="1"/>
    <xf numFmtId="8" fontId="0" fillId="3" borderId="0" xfId="0" applyNumberFormat="1" applyFill="1"/>
    <xf numFmtId="164" fontId="0" fillId="2" borderId="1" xfId="0" applyNumberFormat="1" applyFont="1" applyFill="1" applyBorder="1"/>
    <xf numFmtId="8" fontId="0" fillId="2" borderId="1" xfId="0" applyNumberFormat="1" applyFont="1" applyFill="1" applyBorder="1"/>
    <xf numFmtId="0" fontId="5" fillId="2" borderId="0" xfId="0" applyFont="1" applyFill="1" applyAlignment="1">
      <alignment horizontal="center"/>
    </xf>
  </cellXfs>
  <cellStyles count="2">
    <cellStyle name="Normalny" xfId="0" builtinId="0"/>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6"/>
  <sheetViews>
    <sheetView zoomScale="96" zoomScaleNormal="96" workbookViewId="0">
      <selection activeCell="G3" sqref="G3"/>
    </sheetView>
  </sheetViews>
  <sheetFormatPr defaultRowHeight="15" x14ac:dyDescent="0.25"/>
  <cols>
    <col min="1" max="1" width="33.28515625" customWidth="1"/>
    <col min="2" max="2" width="13.5703125" customWidth="1"/>
    <col min="3" max="3" width="13.140625" customWidth="1"/>
    <col min="6" max="6" width="31.5703125" customWidth="1"/>
    <col min="7" max="7" width="11.28515625" bestFit="1" customWidth="1"/>
    <col min="8" max="9" width="10.5703125" bestFit="1" customWidth="1"/>
  </cols>
  <sheetData>
    <row r="1" spans="1:9" ht="26.25" x14ac:dyDescent="0.4">
      <c r="A1" s="26" t="s">
        <v>23</v>
      </c>
      <c r="B1" s="26"/>
      <c r="C1" s="26"/>
      <c r="D1" s="26"/>
      <c r="E1" s="26"/>
      <c r="F1" s="26"/>
      <c r="G1" s="26"/>
    </row>
    <row r="2" spans="1:9" x14ac:dyDescent="0.25"/>
    <row r="3" spans="1:9" x14ac:dyDescent="0.25">
      <c r="A3" s="12" t="s">
        <v>1</v>
      </c>
      <c r="B3" s="10"/>
      <c r="C3" s="18">
        <f>G11</f>
        <v>2730</v>
      </c>
      <c r="F3" s="10" t="s">
        <v>30</v>
      </c>
      <c r="G3" s="17">
        <v>41619</v>
      </c>
    </row>
    <row r="4" spans="1:9" x14ac:dyDescent="0.25">
      <c r="F4" t="s">
        <v>31</v>
      </c>
      <c r="G4">
        <f>NETWORKDAYS(DATE(YEAR(G3),MONTH(G3),1),EOMONTH(G3,0))</f>
        <v>22</v>
      </c>
      <c r="H4" s="14"/>
      <c r="I4" s="14"/>
    </row>
    <row r="5" spans="1:9" x14ac:dyDescent="0.25">
      <c r="A5" t="s">
        <v>0</v>
      </c>
      <c r="F5" t="s">
        <v>32</v>
      </c>
      <c r="G5">
        <f>NETWORKDAYS(G3,EOMONTH(G3,0))</f>
        <v>15</v>
      </c>
    </row>
    <row r="6" spans="1:9" x14ac:dyDescent="0.25">
      <c r="A6" t="s">
        <v>25</v>
      </c>
      <c r="B6" s="1">
        <v>9.7600000000000006E-2</v>
      </c>
      <c r="C6" s="2">
        <f>B6*$C$3</f>
        <v>266.44800000000004</v>
      </c>
    </row>
    <row r="7" spans="1:9" ht="30" x14ac:dyDescent="0.25">
      <c r="A7" t="s">
        <v>26</v>
      </c>
      <c r="B7" s="1">
        <v>1.4999999999999999E-2</v>
      </c>
      <c r="C7" s="2">
        <f>B7*$C$3</f>
        <v>40.949999999999996</v>
      </c>
      <c r="F7" s="6" t="s">
        <v>33</v>
      </c>
      <c r="G7" s="7">
        <v>4000</v>
      </c>
    </row>
    <row r="8" spans="1:9" x14ac:dyDescent="0.25">
      <c r="A8" t="s">
        <v>27</v>
      </c>
      <c r="B8" s="1">
        <v>2.4500000000000001E-2</v>
      </c>
      <c r="C8" s="2">
        <f>B8*$C$3</f>
        <v>66.885000000000005</v>
      </c>
    </row>
    <row r="9" spans="1:9" ht="30" x14ac:dyDescent="0.25">
      <c r="A9" t="s">
        <v>24</v>
      </c>
      <c r="C9" s="5">
        <f>SUM(C6:C8)</f>
        <v>374.28300000000002</v>
      </c>
      <c r="F9" s="6" t="s">
        <v>34</v>
      </c>
      <c r="G9" s="7">
        <f>G7*G5/G4</f>
        <v>2727.2727272727275</v>
      </c>
    </row>
    <row r="11" spans="1:9" ht="45" x14ac:dyDescent="0.25">
      <c r="A11" s="6" t="s">
        <v>28</v>
      </c>
      <c r="C11" s="8">
        <f>$C$3-$C$9</f>
        <v>2355.7170000000001</v>
      </c>
      <c r="F11" s="15" t="s">
        <v>35</v>
      </c>
      <c r="G11" s="16">
        <f>CEILING(G9,10)</f>
        <v>2730</v>
      </c>
    </row>
    <row r="12" spans="1:9" x14ac:dyDescent="0.25">
      <c r="A12" t="s">
        <v>2</v>
      </c>
      <c r="B12">
        <v>111.25</v>
      </c>
    </row>
    <row r="13" spans="1:9" x14ac:dyDescent="0.25">
      <c r="A13" t="s">
        <v>3</v>
      </c>
      <c r="C13" s="5">
        <f>C11-B12</f>
        <v>2244.4670000000001</v>
      </c>
    </row>
    <row r="14" spans="1:9" x14ac:dyDescent="0.25">
      <c r="A14" t="s">
        <v>4</v>
      </c>
      <c r="C14" s="5">
        <f>ROUND(C13,0)</f>
        <v>2244</v>
      </c>
    </row>
    <row r="16" spans="1:9" x14ac:dyDescent="0.25">
      <c r="A16" t="s">
        <v>5</v>
      </c>
    </row>
    <row r="17" spans="1:3" x14ac:dyDescent="0.25">
      <c r="A17" t="s">
        <v>6</v>
      </c>
      <c r="B17" s="3">
        <v>0.18</v>
      </c>
      <c r="C17" s="5">
        <f>C14*B17</f>
        <v>403.91999999999996</v>
      </c>
    </row>
    <row r="19" spans="1:3" x14ac:dyDescent="0.25">
      <c r="A19" t="s">
        <v>7</v>
      </c>
      <c r="B19" s="7">
        <v>46.33</v>
      </c>
    </row>
    <row r="21" spans="1:3" ht="30" x14ac:dyDescent="0.25">
      <c r="A21" s="6" t="s">
        <v>8</v>
      </c>
      <c r="C21" s="5">
        <f>C17-B19</f>
        <v>357.59</v>
      </c>
    </row>
    <row r="23" spans="1:3" ht="45" x14ac:dyDescent="0.25">
      <c r="A23" s="9" t="s">
        <v>29</v>
      </c>
    </row>
    <row r="25" spans="1:3" x14ac:dyDescent="0.25">
      <c r="A25" t="s">
        <v>9</v>
      </c>
      <c r="B25" s="3">
        <v>0.09</v>
      </c>
      <c r="C25" s="2">
        <f>$C$11*B25</f>
        <v>212.01453000000001</v>
      </c>
    </row>
    <row r="26" spans="1:3" x14ac:dyDescent="0.25">
      <c r="A26" t="s">
        <v>10</v>
      </c>
      <c r="B26" s="1">
        <v>7.7499999999999999E-2</v>
      </c>
      <c r="C26" s="2">
        <f>$C$11*B26</f>
        <v>182.56806750000001</v>
      </c>
    </row>
    <row r="28" spans="1:3" ht="30" x14ac:dyDescent="0.25">
      <c r="A28" s="6" t="s">
        <v>11</v>
      </c>
      <c r="C28" s="5">
        <f>C17-B19-C26</f>
        <v>175.02193249999996</v>
      </c>
    </row>
    <row r="30" spans="1:3" x14ac:dyDescent="0.25">
      <c r="A30" t="s">
        <v>12</v>
      </c>
      <c r="C30" s="5">
        <f>ROUND(C28,0)</f>
        <v>175</v>
      </c>
    </row>
    <row r="32" spans="1:3" x14ac:dyDescent="0.25">
      <c r="A32" s="10" t="s">
        <v>13</v>
      </c>
      <c r="B32" s="10"/>
      <c r="C32" s="11">
        <f>C3-C9-C25-C30</f>
        <v>1968.7024700000002</v>
      </c>
    </row>
    <row r="36" spans="1:3" x14ac:dyDescent="0.25">
      <c r="A36" s="4" t="s">
        <v>14</v>
      </c>
    </row>
    <row r="37" spans="1:3" x14ac:dyDescent="0.25">
      <c r="A37" t="s">
        <v>16</v>
      </c>
    </row>
    <row r="38" spans="1:3" x14ac:dyDescent="0.25">
      <c r="A38" t="s">
        <v>15</v>
      </c>
      <c r="B38" s="1">
        <v>9.7600000000000006E-2</v>
      </c>
      <c r="C38" s="2">
        <f>B38*$C$3</f>
        <v>266.44800000000004</v>
      </c>
    </row>
    <row r="39" spans="1:3" x14ac:dyDescent="0.25">
      <c r="A39" t="s">
        <v>17</v>
      </c>
      <c r="B39" s="1">
        <v>6.5000000000000002E-2</v>
      </c>
      <c r="C39" s="2">
        <f>B39*$C$3</f>
        <v>177.45000000000002</v>
      </c>
    </row>
    <row r="40" spans="1:3" x14ac:dyDescent="0.25">
      <c r="A40" t="s">
        <v>18</v>
      </c>
      <c r="B40" s="1">
        <v>1.9300000000000001E-2</v>
      </c>
      <c r="C40" s="2">
        <f>B40*$C$3</f>
        <v>52.689</v>
      </c>
    </row>
    <row r="41" spans="1:3" x14ac:dyDescent="0.25">
      <c r="A41" t="s">
        <v>19</v>
      </c>
      <c r="B41" s="1">
        <v>2.4500000000000001E-2</v>
      </c>
      <c r="C41" s="2">
        <f>B41*$C$3</f>
        <v>66.885000000000005</v>
      </c>
    </row>
    <row r="42" spans="1:3" x14ac:dyDescent="0.25">
      <c r="A42" t="s">
        <v>20</v>
      </c>
      <c r="B42" s="1">
        <v>1E-3</v>
      </c>
      <c r="C42" s="2">
        <f>B42*$C$3</f>
        <v>2.73</v>
      </c>
    </row>
    <row r="44" spans="1:3" x14ac:dyDescent="0.25">
      <c r="A44" t="s">
        <v>21</v>
      </c>
      <c r="C44" s="5">
        <f>SUM(C38:C42)</f>
        <v>566.20200000000011</v>
      </c>
    </row>
    <row r="46" spans="1:3" x14ac:dyDescent="0.25">
      <c r="A46" s="10" t="s">
        <v>22</v>
      </c>
      <c r="B46" s="10"/>
      <c r="C46" s="11">
        <f>C3+C44</f>
        <v>3296.2020000000002</v>
      </c>
    </row>
  </sheetData>
  <mergeCells count="1">
    <mergeCell ref="A1:G1"/>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6"/>
  <sheetViews>
    <sheetView zoomScale="96" zoomScaleNormal="96" workbookViewId="0">
      <selection activeCell="E41" sqref="E41"/>
    </sheetView>
  </sheetViews>
  <sheetFormatPr defaultRowHeight="15" x14ac:dyDescent="0.25"/>
  <cols>
    <col min="1" max="1" width="33.28515625" customWidth="1"/>
    <col min="2" max="2" width="13.5703125" customWidth="1"/>
    <col min="3" max="3" width="13.140625" customWidth="1"/>
  </cols>
  <sheetData>
    <row r="1" spans="1:9" ht="26.25" x14ac:dyDescent="0.4">
      <c r="A1" s="26" t="s">
        <v>23</v>
      </c>
      <c r="B1" s="26"/>
      <c r="C1" s="26"/>
      <c r="D1" s="26"/>
      <c r="E1" s="26"/>
      <c r="F1" s="26"/>
      <c r="G1" s="26"/>
    </row>
    <row r="2" spans="1:9" x14ac:dyDescent="0.25"/>
    <row r="3" spans="1:9" x14ac:dyDescent="0.25">
      <c r="A3" s="12" t="s">
        <v>1</v>
      </c>
      <c r="B3" s="10"/>
      <c r="C3" s="13">
        <v>4000</v>
      </c>
    </row>
    <row r="5" spans="1:9" x14ac:dyDescent="0.25">
      <c r="A5" t="s">
        <v>0</v>
      </c>
    </row>
    <row r="6" spans="1:9" x14ac:dyDescent="0.25">
      <c r="A6" t="s">
        <v>25</v>
      </c>
      <c r="B6" s="1">
        <v>9.7600000000000006E-2</v>
      </c>
      <c r="C6" s="2">
        <f>B6*$C$3</f>
        <v>390.40000000000003</v>
      </c>
    </row>
    <row r="7" spans="1:9" x14ac:dyDescent="0.25">
      <c r="A7" t="s">
        <v>26</v>
      </c>
      <c r="B7" s="1">
        <v>1.4999999999999999E-2</v>
      </c>
      <c r="C7" s="2">
        <f>B7*$C$3</f>
        <v>60</v>
      </c>
    </row>
    <row r="8" spans="1:9" x14ac:dyDescent="0.25">
      <c r="A8" t="s">
        <v>27</v>
      </c>
      <c r="B8" s="1">
        <v>2.4500000000000001E-2</v>
      </c>
      <c r="C8" s="2">
        <f>B8*$C$3</f>
        <v>98</v>
      </c>
    </row>
    <row r="9" spans="1:9" x14ac:dyDescent="0.25">
      <c r="A9" t="s">
        <v>24</v>
      </c>
      <c r="C9" s="5">
        <f>SUM(C6:C8)</f>
        <v>548.40000000000009</v>
      </c>
    </row>
    <row r="11" spans="1:9" ht="45" x14ac:dyDescent="0.25">
      <c r="A11" s="6" t="s">
        <v>28</v>
      </c>
      <c r="C11" s="8">
        <f>$C$3-$C$9</f>
        <v>3451.6</v>
      </c>
    </row>
    <row r="12" spans="1:9" x14ac:dyDescent="0.25">
      <c r="A12" t="s">
        <v>2</v>
      </c>
      <c r="B12">
        <v>111.25</v>
      </c>
    </row>
    <row r="13" spans="1:9" x14ac:dyDescent="0.25">
      <c r="A13" t="s">
        <v>3</v>
      </c>
      <c r="C13" s="5">
        <f>C11-B12</f>
        <v>3340.35</v>
      </c>
    </row>
    <row r="14" spans="1:9" x14ac:dyDescent="0.25">
      <c r="A14" t="s">
        <v>4</v>
      </c>
      <c r="C14" s="5">
        <f>ROUND(C13,0)</f>
        <v>3340</v>
      </c>
    </row>
    <row r="16" spans="1:9" x14ac:dyDescent="0.25">
      <c r="A16" t="s">
        <v>5</v>
      </c>
    </row>
    <row r="17" spans="1:3" x14ac:dyDescent="0.25">
      <c r="A17" t="s">
        <v>6</v>
      </c>
      <c r="B17" s="3">
        <v>0.18</v>
      </c>
      <c r="C17" s="5">
        <f>C14*B17</f>
        <v>601.19999999999993</v>
      </c>
    </row>
    <row r="19" spans="1:3" x14ac:dyDescent="0.25">
      <c r="A19" t="s">
        <v>7</v>
      </c>
      <c r="B19" s="7">
        <v>46.33</v>
      </c>
    </row>
    <row r="21" spans="1:3" ht="30" x14ac:dyDescent="0.25">
      <c r="A21" s="6" t="s">
        <v>8</v>
      </c>
      <c r="C21" s="5">
        <f>C17-B19</f>
        <v>554.86999999999989</v>
      </c>
    </row>
    <row r="23" spans="1:3" ht="45" x14ac:dyDescent="0.25">
      <c r="A23" s="9" t="s">
        <v>29</v>
      </c>
    </row>
    <row r="25" spans="1:3" x14ac:dyDescent="0.25">
      <c r="A25" t="s">
        <v>9</v>
      </c>
      <c r="B25" s="3">
        <v>0.09</v>
      </c>
      <c r="C25" s="2">
        <f>$C$11*B25</f>
        <v>310.64400000000001</v>
      </c>
    </row>
    <row r="26" spans="1:3" x14ac:dyDescent="0.25">
      <c r="A26" t="s">
        <v>10</v>
      </c>
      <c r="B26" s="1">
        <v>7.7499999999999999E-2</v>
      </c>
      <c r="C26" s="2">
        <f>$C$11*B26</f>
        <v>267.49899999999997</v>
      </c>
    </row>
    <row r="28" spans="1:3" ht="30" x14ac:dyDescent="0.25">
      <c r="A28" s="6" t="s">
        <v>11</v>
      </c>
      <c r="C28" s="5">
        <f>C17-B19-C26</f>
        <v>287.37099999999992</v>
      </c>
    </row>
    <row r="30" spans="1:3" x14ac:dyDescent="0.25">
      <c r="A30" t="s">
        <v>12</v>
      </c>
      <c r="C30" s="5">
        <f>ROUND(C28,0)</f>
        <v>287</v>
      </c>
    </row>
    <row r="32" spans="1:3" x14ac:dyDescent="0.25">
      <c r="A32" s="10" t="s">
        <v>13</v>
      </c>
      <c r="B32" s="10"/>
      <c r="C32" s="11">
        <f>C3-C9-C25-C30</f>
        <v>2853.9560000000001</v>
      </c>
    </row>
    <row r="36" spans="1:3" x14ac:dyDescent="0.25">
      <c r="A36" s="4" t="s">
        <v>14</v>
      </c>
    </row>
    <row r="37" spans="1:3" x14ac:dyDescent="0.25">
      <c r="A37" t="s">
        <v>16</v>
      </c>
    </row>
    <row r="38" spans="1:3" x14ac:dyDescent="0.25">
      <c r="A38" t="s">
        <v>15</v>
      </c>
      <c r="B38" s="1">
        <v>9.7600000000000006E-2</v>
      </c>
      <c r="C38" s="2">
        <f>B38*$C$3</f>
        <v>390.40000000000003</v>
      </c>
    </row>
    <row r="39" spans="1:3" x14ac:dyDescent="0.25">
      <c r="A39" t="s">
        <v>17</v>
      </c>
      <c r="B39" s="1">
        <v>6.5000000000000002E-2</v>
      </c>
      <c r="C39" s="2">
        <f>B39*$C$3</f>
        <v>260</v>
      </c>
    </row>
    <row r="40" spans="1:3" x14ac:dyDescent="0.25">
      <c r="A40" t="s">
        <v>18</v>
      </c>
      <c r="B40" s="1">
        <v>1.9300000000000001E-2</v>
      </c>
      <c r="C40" s="2">
        <f>B40*$C$3</f>
        <v>77.2</v>
      </c>
    </row>
    <row r="41" spans="1:3" x14ac:dyDescent="0.25">
      <c r="A41" t="s">
        <v>19</v>
      </c>
      <c r="B41" s="1">
        <v>2.4500000000000001E-2</v>
      </c>
      <c r="C41" s="2">
        <f>B41*$C$3</f>
        <v>98</v>
      </c>
    </row>
    <row r="42" spans="1:3" x14ac:dyDescent="0.25">
      <c r="A42" t="s">
        <v>20</v>
      </c>
      <c r="B42" s="1">
        <v>0</v>
      </c>
      <c r="C42" s="2">
        <f>B42*$C$3</f>
        <v>0</v>
      </c>
    </row>
    <row r="44" spans="1:3" x14ac:dyDescent="0.25">
      <c r="A44" t="s">
        <v>21</v>
      </c>
      <c r="C44" s="5">
        <f>SUM(C38:C42)</f>
        <v>825.60000000000014</v>
      </c>
    </row>
    <row r="46" spans="1:3" x14ac:dyDescent="0.25">
      <c r="A46" s="10" t="s">
        <v>22</v>
      </c>
      <c r="B46" s="10"/>
      <c r="C46" s="11">
        <f>C3+C44</f>
        <v>4825.6000000000004</v>
      </c>
    </row>
  </sheetData>
  <mergeCells count="1">
    <mergeCell ref="A1:G1"/>
  </mergeCell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55"/>
  <sheetViews>
    <sheetView zoomScale="96" zoomScaleNormal="96" workbookViewId="0">
      <selection activeCell="E7" sqref="E7"/>
    </sheetView>
  </sheetViews>
  <sheetFormatPr defaultRowHeight="15" x14ac:dyDescent="0.25"/>
  <cols>
    <col min="1" max="1" width="33.28515625" customWidth="1"/>
    <col min="2" max="2" width="13.5703125" customWidth="1"/>
    <col min="3" max="3" width="13.140625" customWidth="1"/>
    <col min="5" max="5" width="25.7109375" bestFit="1" customWidth="1"/>
  </cols>
  <sheetData>
    <row r="1" spans="1:7" ht="26.25" x14ac:dyDescent="0.4">
      <c r="A1" s="26" t="s">
        <v>23</v>
      </c>
      <c r="B1" s="26"/>
      <c r="C1" s="26"/>
      <c r="D1" s="26"/>
      <c r="E1" s="26"/>
      <c r="F1" s="26"/>
      <c r="G1" s="26"/>
    </row>
    <row r="3" spans="1:7" x14ac:dyDescent="0.25">
      <c r="A3" s="12" t="s">
        <v>1</v>
      </c>
      <c r="B3" s="10"/>
      <c r="C3" s="13">
        <v>4000</v>
      </c>
    </row>
    <row r="4" spans="1:7" x14ac:dyDescent="0.25"/>
    <row r="5" spans="1:7" x14ac:dyDescent="0.25">
      <c r="A5" t="s">
        <v>0</v>
      </c>
    </row>
    <row r="6" spans="1:7" x14ac:dyDescent="0.25">
      <c r="A6" t="s">
        <v>25</v>
      </c>
      <c r="B6" s="1">
        <v>9.7600000000000006E-2</v>
      </c>
      <c r="C6" s="2">
        <f>B6*$C$3</f>
        <v>390.40000000000003</v>
      </c>
    </row>
    <row r="7" spans="1:7" x14ac:dyDescent="0.25">
      <c r="A7" t="s">
        <v>26</v>
      </c>
      <c r="B7" s="1">
        <v>1.4999999999999999E-2</v>
      </c>
      <c r="C7" s="2">
        <f>B7*$C$3</f>
        <v>60</v>
      </c>
    </row>
    <row r="8" spans="1:7" x14ac:dyDescent="0.25">
      <c r="A8" t="s">
        <v>27</v>
      </c>
      <c r="B8" s="1">
        <v>2.4500000000000001E-2</v>
      </c>
      <c r="C8" s="2">
        <f>B8*$C$3</f>
        <v>98</v>
      </c>
    </row>
    <row r="9" spans="1:7" x14ac:dyDescent="0.25">
      <c r="A9" t="s">
        <v>24</v>
      </c>
      <c r="B9" s="1">
        <f>SUM(B6:B8)</f>
        <v>0.1371</v>
      </c>
      <c r="C9" s="5">
        <f>SUM(C6:C8)</f>
        <v>548.40000000000009</v>
      </c>
    </row>
    <row r="11" spans="1:7" ht="45" x14ac:dyDescent="0.25">
      <c r="A11" s="15" t="s">
        <v>28</v>
      </c>
      <c r="B11" s="10"/>
      <c r="C11" s="19">
        <f>$C$3-$C$9</f>
        <v>3451.6</v>
      </c>
      <c r="E11" s="20" t="s">
        <v>38</v>
      </c>
    </row>
    <row r="12" spans="1:7" x14ac:dyDescent="0.25">
      <c r="A12" s="6"/>
      <c r="C12" s="8"/>
    </row>
    <row r="13" spans="1:7" ht="45" x14ac:dyDescent="0.25">
      <c r="A13" s="15" t="s">
        <v>36</v>
      </c>
      <c r="B13" s="10"/>
      <c r="C13" s="19">
        <f>C11/30</f>
        <v>115.05333333333333</v>
      </c>
    </row>
    <row r="14" spans="1:7" x14ac:dyDescent="0.25">
      <c r="A14" s="6"/>
      <c r="C14" s="8"/>
    </row>
    <row r="15" spans="1:7" ht="30" x14ac:dyDescent="0.25">
      <c r="A15" s="15" t="s">
        <v>37</v>
      </c>
      <c r="B15" s="10"/>
      <c r="C15" s="19">
        <f>C13*28</f>
        <v>3221.4933333333333</v>
      </c>
    </row>
    <row r="16" spans="1:7" x14ac:dyDescent="0.25">
      <c r="A16" s="6"/>
      <c r="C16" s="8"/>
    </row>
    <row r="17" spans="1:3" x14ac:dyDescent="0.25">
      <c r="A17" s="6"/>
      <c r="C17" s="8"/>
    </row>
    <row r="18" spans="1:3" x14ac:dyDescent="0.25">
      <c r="A18" s="6"/>
      <c r="C18" s="8"/>
    </row>
    <row r="19" spans="1:3" x14ac:dyDescent="0.25">
      <c r="A19" s="6"/>
      <c r="C19" s="8"/>
    </row>
    <row r="20" spans="1:3" x14ac:dyDescent="0.25">
      <c r="A20" s="6"/>
      <c r="C20" s="8"/>
    </row>
    <row r="21" spans="1:3" x14ac:dyDescent="0.25">
      <c r="A21" t="s">
        <v>2</v>
      </c>
      <c r="B21">
        <v>111.25</v>
      </c>
    </row>
    <row r="22" spans="1:3" x14ac:dyDescent="0.25">
      <c r="A22" t="s">
        <v>3</v>
      </c>
      <c r="C22" s="5">
        <f>C15-B21</f>
        <v>3110.2433333333333</v>
      </c>
    </row>
    <row r="23" spans="1:3" x14ac:dyDescent="0.25">
      <c r="A23" t="s">
        <v>4</v>
      </c>
      <c r="C23" s="5">
        <f>ROUND(C22,0)</f>
        <v>3110</v>
      </c>
    </row>
    <row r="25" spans="1:3" x14ac:dyDescent="0.25">
      <c r="A25" t="s">
        <v>5</v>
      </c>
    </row>
    <row r="26" spans="1:3" x14ac:dyDescent="0.25">
      <c r="A26" t="s">
        <v>6</v>
      </c>
      <c r="B26" s="3">
        <v>0.18</v>
      </c>
      <c r="C26" s="5">
        <f>C23*B26</f>
        <v>559.79999999999995</v>
      </c>
    </row>
    <row r="28" spans="1:3" x14ac:dyDescent="0.25">
      <c r="A28" t="s">
        <v>7</v>
      </c>
      <c r="B28" s="7">
        <v>46.33</v>
      </c>
    </row>
    <row r="30" spans="1:3" ht="30" x14ac:dyDescent="0.25">
      <c r="A30" s="6" t="s">
        <v>8</v>
      </c>
      <c r="C30" s="5">
        <f>C26-B28</f>
        <v>513.46999999999991</v>
      </c>
    </row>
    <row r="32" spans="1:3" ht="45" x14ac:dyDescent="0.25">
      <c r="A32" s="9" t="s">
        <v>29</v>
      </c>
    </row>
    <row r="34" spans="1:3" x14ac:dyDescent="0.25">
      <c r="A34" t="s">
        <v>9</v>
      </c>
      <c r="B34" s="3">
        <v>0</v>
      </c>
      <c r="C34" s="2">
        <f>$C$11*B34</f>
        <v>0</v>
      </c>
    </row>
    <row r="35" spans="1:3" x14ac:dyDescent="0.25">
      <c r="A35" t="s">
        <v>10</v>
      </c>
      <c r="B35" s="1">
        <v>0</v>
      </c>
      <c r="C35" s="2">
        <f>$C$11*B35</f>
        <v>0</v>
      </c>
    </row>
    <row r="37" spans="1:3" ht="30" x14ac:dyDescent="0.25">
      <c r="A37" s="6" t="s">
        <v>11</v>
      </c>
      <c r="C37" s="5">
        <f>C26-B28-C35</f>
        <v>513.46999999999991</v>
      </c>
    </row>
    <row r="39" spans="1:3" x14ac:dyDescent="0.25">
      <c r="A39" t="s">
        <v>12</v>
      </c>
      <c r="C39" s="5">
        <f>ROUND(C37,0)</f>
        <v>513</v>
      </c>
    </row>
    <row r="41" spans="1:3" x14ac:dyDescent="0.25">
      <c r="A41" s="10" t="s">
        <v>13</v>
      </c>
      <c r="B41" s="10"/>
      <c r="C41" s="11">
        <f>C3-C9-C34-C39</f>
        <v>2938.6</v>
      </c>
    </row>
    <row r="45" spans="1:3" x14ac:dyDescent="0.25">
      <c r="A45" s="4" t="s">
        <v>14</v>
      </c>
    </row>
    <row r="46" spans="1:3" x14ac:dyDescent="0.25">
      <c r="A46" t="s">
        <v>16</v>
      </c>
    </row>
    <row r="47" spans="1:3" x14ac:dyDescent="0.25">
      <c r="A47" t="s">
        <v>15</v>
      </c>
      <c r="B47" s="1">
        <v>9.7600000000000006E-2</v>
      </c>
      <c r="C47" s="2">
        <f>B47*$C$3</f>
        <v>390.40000000000003</v>
      </c>
    </row>
    <row r="48" spans="1:3" x14ac:dyDescent="0.25">
      <c r="A48" t="s">
        <v>17</v>
      </c>
      <c r="B48" s="1">
        <v>6.5000000000000002E-2</v>
      </c>
      <c r="C48" s="2">
        <f>B48*$C$3</f>
        <v>260</v>
      </c>
    </row>
    <row r="49" spans="1:3" x14ac:dyDescent="0.25">
      <c r="A49" t="s">
        <v>18</v>
      </c>
      <c r="B49" s="1">
        <v>1.9300000000000001E-2</v>
      </c>
      <c r="C49" s="2">
        <f>B49*$C$3</f>
        <v>77.2</v>
      </c>
    </row>
    <row r="50" spans="1:3" x14ac:dyDescent="0.25">
      <c r="A50" t="s">
        <v>19</v>
      </c>
      <c r="B50" s="1">
        <v>2.4500000000000001E-2</v>
      </c>
      <c r="C50" s="2">
        <f>B50*$C$3</f>
        <v>98</v>
      </c>
    </row>
    <row r="51" spans="1:3" x14ac:dyDescent="0.25">
      <c r="A51" t="s">
        <v>20</v>
      </c>
      <c r="B51" s="1">
        <v>0</v>
      </c>
      <c r="C51" s="2">
        <f>B51*$C$3</f>
        <v>0</v>
      </c>
    </row>
    <row r="53" spans="1:3" x14ac:dyDescent="0.25">
      <c r="A53" t="s">
        <v>21</v>
      </c>
      <c r="C53" s="5">
        <f>SUM(C47:C51)</f>
        <v>825.60000000000014</v>
      </c>
    </row>
    <row r="55" spans="1:3" x14ac:dyDescent="0.25">
      <c r="A55" s="10" t="s">
        <v>22</v>
      </c>
      <c r="B55" s="10"/>
      <c r="C55" s="11">
        <f>C3+C53</f>
        <v>4825.6000000000004</v>
      </c>
    </row>
  </sheetData>
  <mergeCells count="1">
    <mergeCell ref="A1:G1"/>
  </mergeCell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workbookViewId="0">
      <selection activeCell="D9" sqref="D9"/>
    </sheetView>
  </sheetViews>
  <sheetFormatPr defaultRowHeight="15" x14ac:dyDescent="0.25"/>
  <cols>
    <col min="1" max="1" width="19.28515625" customWidth="1"/>
    <col min="2" max="2" width="17.7109375" customWidth="1"/>
    <col min="3" max="3" width="17.42578125" bestFit="1" customWidth="1"/>
    <col min="4" max="4" width="31.5703125" bestFit="1" customWidth="1"/>
  </cols>
  <sheetData>
    <row r="1" spans="1:7" ht="26.25" x14ac:dyDescent="0.4">
      <c r="A1" s="26" t="s">
        <v>23</v>
      </c>
      <c r="B1" s="26"/>
      <c r="C1" s="26"/>
      <c r="D1" s="26"/>
      <c r="E1" s="26"/>
      <c r="F1" s="26"/>
      <c r="G1" s="26"/>
    </row>
    <row r="3" spans="1:7" x14ac:dyDescent="0.25">
      <c r="A3" t="s">
        <v>39</v>
      </c>
      <c r="B3" t="s">
        <v>40</v>
      </c>
      <c r="C3" t="s">
        <v>46</v>
      </c>
    </row>
    <row r="4" spans="1:7" x14ac:dyDescent="0.25">
      <c r="A4" s="21">
        <v>41609</v>
      </c>
      <c r="B4" s="2">
        <f>'Wynagrodzenie 1 miesiąc'!C32</f>
        <v>1968.7024700000002</v>
      </c>
      <c r="C4" s="2">
        <f>'Wynagrodzenie 1 miesiąc'!C46</f>
        <v>3296.2020000000002</v>
      </c>
      <c r="D4" t="s">
        <v>44</v>
      </c>
      <c r="E4" s="22">
        <f>Wynagrodzenie!C3</f>
        <v>4000</v>
      </c>
    </row>
    <row r="5" spans="1:7" x14ac:dyDescent="0.25">
      <c r="A5" s="21">
        <v>41640</v>
      </c>
      <c r="B5" s="2">
        <f>Wynagrodzenie!C32</f>
        <v>2853.9560000000001</v>
      </c>
      <c r="C5" s="2">
        <f>Wynagrodzenie!C46</f>
        <v>4825.6000000000004</v>
      </c>
    </row>
    <row r="6" spans="1:7" x14ac:dyDescent="0.25">
      <c r="A6" s="21">
        <v>41671</v>
      </c>
      <c r="B6" s="2">
        <f>'Wynagrodzenie chorobowe'!C11</f>
        <v>3451.6</v>
      </c>
      <c r="C6" s="2">
        <f>C5</f>
        <v>4825.6000000000004</v>
      </c>
      <c r="D6" s="10" t="s">
        <v>48</v>
      </c>
    </row>
    <row r="7" spans="1:7" x14ac:dyDescent="0.25">
      <c r="A7" s="21">
        <v>41699</v>
      </c>
      <c r="B7" s="2">
        <f>B6</f>
        <v>3451.6</v>
      </c>
      <c r="C7" s="2">
        <f>C6</f>
        <v>4825.6000000000004</v>
      </c>
    </row>
    <row r="8" spans="1:7" x14ac:dyDescent="0.25">
      <c r="A8" s="21">
        <v>41730</v>
      </c>
      <c r="B8" s="2">
        <f t="shared" ref="B8:B10" si="0">B7</f>
        <v>3451.6</v>
      </c>
    </row>
    <row r="9" spans="1:7" x14ac:dyDescent="0.25">
      <c r="A9" s="21">
        <v>41760</v>
      </c>
      <c r="B9" s="2">
        <f t="shared" si="0"/>
        <v>3451.6</v>
      </c>
    </row>
    <row r="10" spans="1:7" ht="15.75" thickBot="1" x14ac:dyDescent="0.3">
      <c r="A10" s="24">
        <v>41791</v>
      </c>
      <c r="B10" s="25">
        <f t="shared" si="0"/>
        <v>3451.6</v>
      </c>
    </row>
    <row r="11" spans="1:7" ht="15.75" thickTop="1" x14ac:dyDescent="0.25">
      <c r="A11" s="21">
        <v>41821</v>
      </c>
      <c r="B11" s="2">
        <f>B10</f>
        <v>3451.6</v>
      </c>
      <c r="D11" t="s">
        <v>41</v>
      </c>
    </row>
    <row r="12" spans="1:7" x14ac:dyDescent="0.25">
      <c r="A12" s="21">
        <v>41852</v>
      </c>
      <c r="B12" s="22">
        <f>$E$13</f>
        <v>3200</v>
      </c>
      <c r="D12" t="s">
        <v>42</v>
      </c>
    </row>
    <row r="13" spans="1:7" x14ac:dyDescent="0.25">
      <c r="A13" s="21">
        <v>41883</v>
      </c>
      <c r="B13" s="22">
        <f t="shared" ref="B13:B22" si="1">$E$13</f>
        <v>3200</v>
      </c>
      <c r="D13" t="s">
        <v>43</v>
      </c>
      <c r="E13" s="22">
        <f>E4*80%</f>
        <v>3200</v>
      </c>
    </row>
    <row r="14" spans="1:7" x14ac:dyDescent="0.25">
      <c r="A14" s="21">
        <v>41913</v>
      </c>
      <c r="B14" s="22">
        <f t="shared" si="1"/>
        <v>3200</v>
      </c>
    </row>
    <row r="15" spans="1:7" x14ac:dyDescent="0.25">
      <c r="A15" s="21">
        <v>41944</v>
      </c>
      <c r="B15" s="22">
        <f t="shared" si="1"/>
        <v>3200</v>
      </c>
    </row>
    <row r="16" spans="1:7" x14ac:dyDescent="0.25">
      <c r="A16" s="21">
        <v>41974</v>
      </c>
      <c r="B16" s="22">
        <f t="shared" si="1"/>
        <v>3200</v>
      </c>
    </row>
    <row r="17" spans="1:3" x14ac:dyDescent="0.25">
      <c r="A17" s="21">
        <v>42005</v>
      </c>
      <c r="B17" s="22">
        <f t="shared" si="1"/>
        <v>3200</v>
      </c>
    </row>
    <row r="18" spans="1:3" x14ac:dyDescent="0.25">
      <c r="A18" s="21">
        <v>42036</v>
      </c>
      <c r="B18" s="22">
        <f t="shared" si="1"/>
        <v>3200</v>
      </c>
    </row>
    <row r="19" spans="1:3" x14ac:dyDescent="0.25">
      <c r="A19" s="21">
        <v>42064</v>
      </c>
      <c r="B19" s="22">
        <f t="shared" si="1"/>
        <v>3200</v>
      </c>
    </row>
    <row r="20" spans="1:3" x14ac:dyDescent="0.25">
      <c r="A20" s="21">
        <v>42095</v>
      </c>
      <c r="B20" s="22">
        <f t="shared" si="1"/>
        <v>3200</v>
      </c>
    </row>
    <row r="21" spans="1:3" x14ac:dyDescent="0.25">
      <c r="A21" s="21">
        <v>42125</v>
      </c>
      <c r="B21" s="22">
        <f t="shared" si="1"/>
        <v>3200</v>
      </c>
    </row>
    <row r="22" spans="1:3" x14ac:dyDescent="0.25">
      <c r="A22" s="21">
        <v>42156</v>
      </c>
      <c r="B22" s="22">
        <f t="shared" si="1"/>
        <v>3200</v>
      </c>
    </row>
    <row r="23" spans="1:3" x14ac:dyDescent="0.25">
      <c r="A23" s="10" t="s">
        <v>45</v>
      </c>
      <c r="B23" s="23">
        <f>SUM(B4:B22)</f>
        <v>60732.258470000001</v>
      </c>
      <c r="C23" s="23">
        <f>SUM(C4:C22)</f>
        <v>17773.002</v>
      </c>
    </row>
    <row r="25" spans="1:3" x14ac:dyDescent="0.25">
      <c r="A25" s="10" t="s">
        <v>47</v>
      </c>
      <c r="B25" s="23">
        <f>B23-C23</f>
        <v>42959.25647</v>
      </c>
    </row>
  </sheetData>
  <mergeCells count="1">
    <mergeCell ref="A1:G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6"/>
  <sheetViews>
    <sheetView tabSelected="1" topLeftCell="A28" zoomScale="96" zoomScaleNormal="96" workbookViewId="0">
      <selection activeCell="E32" sqref="E32"/>
    </sheetView>
  </sheetViews>
  <sheetFormatPr defaultRowHeight="15" x14ac:dyDescent="0.25"/>
  <cols>
    <col min="1" max="1" width="33.28515625" customWidth="1"/>
    <col min="2" max="2" width="13.5703125" customWidth="1"/>
    <col min="3" max="3" width="13.140625" customWidth="1"/>
    <col min="6" max="6" width="31.5703125" customWidth="1"/>
    <col min="7" max="7" width="11.28515625" bestFit="1" customWidth="1"/>
    <col min="8" max="9" width="10.5703125" bestFit="1" customWidth="1"/>
  </cols>
  <sheetData>
    <row r="1" spans="1:9" ht="26.25" x14ac:dyDescent="0.4">
      <c r="A1" s="26" t="s">
        <v>23</v>
      </c>
      <c r="B1" s="26"/>
      <c r="C1" s="26"/>
      <c r="D1" s="26"/>
      <c r="E1" s="26"/>
      <c r="F1" s="26"/>
      <c r="G1" s="26"/>
    </row>
    <row r="2" spans="1:9" x14ac:dyDescent="0.25"/>
    <row r="3" spans="1:9" x14ac:dyDescent="0.25">
      <c r="A3" s="12" t="s">
        <v>1</v>
      </c>
      <c r="B3" s="10"/>
      <c r="C3" s="18">
        <f>G11</f>
        <v>3620</v>
      </c>
      <c r="F3" s="10" t="s">
        <v>30</v>
      </c>
      <c r="G3" s="17">
        <v>42221</v>
      </c>
    </row>
    <row r="4" spans="1:9" x14ac:dyDescent="0.25">
      <c r="F4" t="s">
        <v>31</v>
      </c>
      <c r="G4">
        <f>NETWORKDAYS(DATE(YEAR(G3),MONTH(G3),1),EOMONTH(G3,0))</f>
        <v>21</v>
      </c>
      <c r="H4" s="14"/>
      <c r="I4" s="14"/>
    </row>
    <row r="5" spans="1:9" x14ac:dyDescent="0.25">
      <c r="A5" t="s">
        <v>0</v>
      </c>
      <c r="F5" t="s">
        <v>32</v>
      </c>
      <c r="G5">
        <f>NETWORKDAYS(G3,EOMONTH(G3,0))</f>
        <v>19</v>
      </c>
    </row>
    <row r="6" spans="1:9" x14ac:dyDescent="0.25">
      <c r="A6" t="s">
        <v>25</v>
      </c>
      <c r="B6" s="1">
        <v>9.7600000000000006E-2</v>
      </c>
      <c r="C6" s="2">
        <f>B6*$C$3</f>
        <v>353.31200000000001</v>
      </c>
    </row>
    <row r="7" spans="1:9" ht="30" x14ac:dyDescent="0.25">
      <c r="A7" t="s">
        <v>26</v>
      </c>
      <c r="B7" s="1">
        <v>1.4999999999999999E-2</v>
      </c>
      <c r="C7" s="2">
        <f>B7*$C$3</f>
        <v>54.3</v>
      </c>
      <c r="F7" s="6" t="s">
        <v>33</v>
      </c>
      <c r="G7" s="7">
        <v>4000</v>
      </c>
    </row>
    <row r="8" spans="1:9" x14ac:dyDescent="0.25">
      <c r="A8" t="s">
        <v>27</v>
      </c>
      <c r="B8" s="1">
        <v>2.4500000000000001E-2</v>
      </c>
      <c r="C8" s="2">
        <f>B8*$C$3</f>
        <v>88.69</v>
      </c>
    </row>
    <row r="9" spans="1:9" ht="30" x14ac:dyDescent="0.25">
      <c r="A9" t="s">
        <v>24</v>
      </c>
      <c r="C9" s="5">
        <f>SUM(C6:C8)</f>
        <v>496.30200000000002</v>
      </c>
      <c r="F9" s="6" t="s">
        <v>34</v>
      </c>
      <c r="G9" s="7">
        <f>G7*G5/G4</f>
        <v>3619.0476190476193</v>
      </c>
    </row>
    <row r="11" spans="1:9" ht="45" x14ac:dyDescent="0.25">
      <c r="A11" s="6" t="s">
        <v>28</v>
      </c>
      <c r="C11" s="8">
        <f>$C$3-$C$9</f>
        <v>3123.6979999999999</v>
      </c>
      <c r="F11" s="15" t="s">
        <v>35</v>
      </c>
      <c r="G11" s="16">
        <f>CEILING(G9,10)</f>
        <v>3620</v>
      </c>
    </row>
    <row r="12" spans="1:9" x14ac:dyDescent="0.25">
      <c r="A12" t="s">
        <v>2</v>
      </c>
      <c r="B12">
        <v>111.25</v>
      </c>
    </row>
    <row r="13" spans="1:9" x14ac:dyDescent="0.25">
      <c r="A13" t="s">
        <v>3</v>
      </c>
      <c r="C13" s="5">
        <f>C11-B12</f>
        <v>3012.4479999999999</v>
      </c>
    </row>
    <row r="14" spans="1:9" x14ac:dyDescent="0.25">
      <c r="A14" t="s">
        <v>4</v>
      </c>
      <c r="C14" s="5">
        <f>ROUND(C13,0)</f>
        <v>3012</v>
      </c>
    </row>
    <row r="16" spans="1:9" x14ac:dyDescent="0.25">
      <c r="A16" t="s">
        <v>5</v>
      </c>
    </row>
    <row r="17" spans="1:3" x14ac:dyDescent="0.25">
      <c r="A17" t="s">
        <v>6</v>
      </c>
      <c r="B17" s="3">
        <v>0.18</v>
      </c>
      <c r="C17" s="5">
        <f>C14*B17</f>
        <v>542.16</v>
      </c>
    </row>
    <row r="19" spans="1:3" x14ac:dyDescent="0.25">
      <c r="A19" t="s">
        <v>7</v>
      </c>
      <c r="B19" s="7">
        <v>46.33</v>
      </c>
    </row>
    <row r="21" spans="1:3" ht="30" x14ac:dyDescent="0.25">
      <c r="A21" s="6" t="s">
        <v>8</v>
      </c>
      <c r="C21" s="5">
        <f>C17-B19</f>
        <v>495.83</v>
      </c>
    </row>
    <row r="23" spans="1:3" ht="45" x14ac:dyDescent="0.25">
      <c r="A23" s="9" t="s">
        <v>29</v>
      </c>
    </row>
    <row r="25" spans="1:3" x14ac:dyDescent="0.25">
      <c r="A25" t="s">
        <v>9</v>
      </c>
      <c r="B25" s="3">
        <v>0.09</v>
      </c>
      <c r="C25" s="2">
        <f>$C$11*B25</f>
        <v>281.13281999999998</v>
      </c>
    </row>
    <row r="26" spans="1:3" x14ac:dyDescent="0.25">
      <c r="A26" t="s">
        <v>10</v>
      </c>
      <c r="B26" s="1">
        <v>7.7499999999999999E-2</v>
      </c>
      <c r="C26" s="2">
        <f>$C$11*B26</f>
        <v>242.08659499999999</v>
      </c>
    </row>
    <row r="28" spans="1:3" ht="30" x14ac:dyDescent="0.25">
      <c r="A28" s="6" t="s">
        <v>11</v>
      </c>
      <c r="C28" s="5">
        <f>C17-B19-C26</f>
        <v>253.743405</v>
      </c>
    </row>
    <row r="30" spans="1:3" x14ac:dyDescent="0.25">
      <c r="A30" t="s">
        <v>12</v>
      </c>
      <c r="C30" s="5">
        <f>ROUND(C28,0)</f>
        <v>254</v>
      </c>
    </row>
    <row r="32" spans="1:3" x14ac:dyDescent="0.25">
      <c r="A32" s="10" t="s">
        <v>13</v>
      </c>
      <c r="B32" s="10"/>
      <c r="C32" s="11">
        <f>C3-C9-C25-C30</f>
        <v>2588.5651800000001</v>
      </c>
    </row>
    <row r="36" spans="1:3" x14ac:dyDescent="0.25">
      <c r="A36" s="4" t="s">
        <v>14</v>
      </c>
    </row>
    <row r="37" spans="1:3" x14ac:dyDescent="0.25">
      <c r="A37" t="s">
        <v>16</v>
      </c>
    </row>
    <row r="38" spans="1:3" x14ac:dyDescent="0.25">
      <c r="A38" t="s">
        <v>15</v>
      </c>
      <c r="B38" s="1">
        <v>9.7600000000000006E-2</v>
      </c>
      <c r="C38" s="2">
        <f>B38*$C$3</f>
        <v>353.31200000000001</v>
      </c>
    </row>
    <row r="39" spans="1:3" x14ac:dyDescent="0.25">
      <c r="A39" t="s">
        <v>17</v>
      </c>
      <c r="B39" s="1">
        <v>6.5000000000000002E-2</v>
      </c>
      <c r="C39" s="2">
        <f>B39*$C$3</f>
        <v>235.3</v>
      </c>
    </row>
    <row r="40" spans="1:3" x14ac:dyDescent="0.25">
      <c r="A40" t="s">
        <v>18</v>
      </c>
      <c r="B40" s="1">
        <v>1.9300000000000001E-2</v>
      </c>
      <c r="C40" s="2">
        <f>B40*$C$3</f>
        <v>69.866</v>
      </c>
    </row>
    <row r="41" spans="1:3" x14ac:dyDescent="0.25">
      <c r="A41" t="s">
        <v>19</v>
      </c>
      <c r="B41" s="1">
        <v>2.4500000000000001E-2</v>
      </c>
      <c r="C41" s="2">
        <f>B41*$C$3</f>
        <v>88.69</v>
      </c>
    </row>
    <row r="42" spans="1:3" x14ac:dyDescent="0.25">
      <c r="A42" t="s">
        <v>20</v>
      </c>
      <c r="B42" s="1">
        <v>1E-3</v>
      </c>
      <c r="C42" s="2">
        <f>B42*$C$3</f>
        <v>3.62</v>
      </c>
    </row>
    <row r="44" spans="1:3" x14ac:dyDescent="0.25">
      <c r="A44" t="s">
        <v>21</v>
      </c>
      <c r="C44" s="5">
        <f>SUM(C38:C42)</f>
        <v>750.78800000000012</v>
      </c>
    </row>
    <row r="46" spans="1:3" x14ac:dyDescent="0.25">
      <c r="A46" s="10" t="s">
        <v>22</v>
      </c>
      <c r="B46" s="10"/>
      <c r="C46" s="11">
        <f>C3+C44</f>
        <v>4370.7880000000005</v>
      </c>
    </row>
  </sheetData>
  <mergeCells count="1">
    <mergeCell ref="A1:G1"/>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5</vt:i4>
      </vt:variant>
    </vt:vector>
  </HeadingPairs>
  <TitlesOfParts>
    <vt:vector size="5" baseType="lpstr">
      <vt:lpstr>Wynagrodzenie 1 miesiąc</vt:lpstr>
      <vt:lpstr>Wynagrodzenie</vt:lpstr>
      <vt:lpstr>Wynagrodzenie chorobowe</vt:lpstr>
      <vt:lpstr>Symulator wynagrodzenia</vt:lpstr>
      <vt:lpstr>Wynagrodzenie sierpien 2015</vt:lpstr>
    </vt:vector>
  </TitlesOfParts>
  <Company>Toshiba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Szkolenie</dc:creator>
  <cp:lastModifiedBy>Przemek Pedrycz</cp:lastModifiedBy>
  <dcterms:created xsi:type="dcterms:W3CDTF">2014-01-14T21:52:07Z</dcterms:created>
  <dcterms:modified xsi:type="dcterms:W3CDTF">2015-09-09T21:07:15Z</dcterms:modified>
</cp:coreProperties>
</file>